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98659D18-737F-4D20-8FC8-268D72287207}" xr6:coauthVersionLast="47" xr6:coauthVersionMax="47" xr10:uidLastSave="{00000000-0000-0000-0000-000000000000}"/>
  <bookViews>
    <workbookView xWindow="28680" yWindow="-120" windowWidth="29040" windowHeight="15720" xr2:uid="{9772015F-560B-4A1A-AE26-D623B6A84A6F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O4" i="2"/>
  <c r="M4" i="2"/>
  <c r="L4" i="2"/>
  <c r="K4" i="2"/>
  <c r="J4" i="2"/>
  <c r="H4" i="2"/>
  <c r="G4" i="2"/>
  <c r="D4" i="2"/>
  <c r="I2" i="2"/>
  <c r="K2" i="2"/>
  <c r="Q2" i="2" s="1"/>
  <c r="I9" i="2"/>
  <c r="K9" i="2"/>
  <c r="Q9" i="2" s="1"/>
  <c r="S9" i="2"/>
  <c r="R9" i="2" l="1"/>
  <c r="S2" i="2"/>
  <c r="R2" i="2"/>
  <c r="I5" i="2" l="1"/>
  <c r="M6" i="2"/>
  <c r="S6" i="2"/>
  <c r="P6" i="2"/>
  <c r="I6" i="2"/>
</calcChain>
</file>

<file path=xl/sharedStrings.xml><?xml version="1.0" encoding="utf-8"?>
<sst xmlns="http://schemas.openxmlformats.org/spreadsheetml/2006/main" count="75" uniqueCount="66">
  <si>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</si>
  <si>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</si>
  <si>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</si>
  <si>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</si>
  <si>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</si>
  <si>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</si>
  <si>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</si>
  <si>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</si>
  <si>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</si>
  <si>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</si>
  <si>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</si>
  <si>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</si>
  <si>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</si>
  <si>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</si>
  <si>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</si>
  <si>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</si>
  <si>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</si>
  <si>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</si>
  <si>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</si>
  <si>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</si>
  <si>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</si>
  <si>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</si>
  <si>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</si>
  <si>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</si>
  <si>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</si>
  <si>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</si>
  <si>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</si>
  <si>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</si>
  <si>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</si>
  <si>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</si>
  <si>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</si>
  <si>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</si>
  <si>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</si>
  <si>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</si>
  <si>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</si>
  <si>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</si>
  <si>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</si>
  <si>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</si>
  <si>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</si>
  <si>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</si>
  <si>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</si>
  <si>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</si>
  <si>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</si>
  <si>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</si>
  <si>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003-013-015-2410</t>
  </si>
  <si>
    <t>28193 DRESSER PTE DR</t>
  </si>
  <si>
    <t>WD</t>
  </si>
  <si>
    <t>03-ARM'S LENGTH</t>
  </si>
  <si>
    <t>4100</t>
  </si>
  <si>
    <t>L234/P871</t>
  </si>
  <si>
    <t>4510 PIKE LAKE-WHISPERING PINES</t>
  </si>
  <si>
    <t>NOT INSPECTED</t>
  </si>
  <si>
    <t>401</t>
  </si>
  <si>
    <t>PIKE LAKE-1 FF</t>
  </si>
  <si>
    <t>003-013-022-1510</t>
  </si>
  <si>
    <t>10838 PIKE LAKE DR</t>
  </si>
  <si>
    <t>L231/P527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</si>
  <si>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</si>
  <si>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</si>
  <si>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</si>
  <si>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</si>
  <si>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</si>
  <si>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</si>
  <si>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</si>
  <si>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2025 Pike Lake Land Residual Analysis.  The analysis resulted in 1 reasonable sale and 1 outlier.  The resulting price per front foot is $682 per front foot.</t>
  </si>
  <si>
    <t xml:space="preserve">The vacant land analysis yeiled a price per front foot of $625 per front foot.  $625 per front is the rate being used for 2025.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</si>
</sst>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E703-0009-4565-94D6-E26513A93130}">
  <dimension ref="A1:BL9"/>
  <sheetViews>
    <sheetView tabSelected="1" workbookViewId="0">
      <selection activeCell="B8" sqref="B8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44</v>
      </c>
      <c r="B2" t="s">
        <v>45</v>
      </c>
      <c r="C2" s="25">
        <v>45170</v>
      </c>
      <c r="D2" s="15">
        <v>425000</v>
      </c>
      <c r="E2" t="s">
        <v>46</v>
      </c>
      <c r="F2" t="s">
        <v>47</v>
      </c>
      <c r="G2" s="15">
        <v>425000</v>
      </c>
      <c r="H2" s="15">
        <v>177000</v>
      </c>
      <c r="I2" s="20">
        <f>H2/G2*100</f>
        <v>41.647058823529406</v>
      </c>
      <c r="J2" s="15">
        <v>362812</v>
      </c>
      <c r="K2" s="15">
        <f>G2-163075</f>
        <v>261925</v>
      </c>
      <c r="L2" s="15">
        <v>199737</v>
      </c>
      <c r="M2" s="30">
        <v>384.11</v>
      </c>
      <c r="N2" s="34">
        <v>388.52600100000001</v>
      </c>
      <c r="O2" s="39">
        <v>3.4260000000000002</v>
      </c>
      <c r="P2" s="39">
        <v>3.4260000000000002</v>
      </c>
      <c r="Q2" s="15">
        <f>K2/M2</f>
        <v>681.90101793756992</v>
      </c>
      <c r="R2" s="15">
        <f>K2/O2</f>
        <v>76452.130764740214</v>
      </c>
      <c r="S2" s="44">
        <f>K2/O2/43560</f>
        <v>1.7550994206781501</v>
      </c>
      <c r="T2" s="39">
        <v>384.11</v>
      </c>
      <c r="U2" s="6" t="s">
        <v>48</v>
      </c>
      <c r="V2" t="s">
        <v>49</v>
      </c>
      <c r="X2" t="s">
        <v>50</v>
      </c>
      <c r="Y2">
        <v>0</v>
      </c>
      <c r="Z2">
        <v>0</v>
      </c>
      <c r="AA2" t="s">
        <v>51</v>
      </c>
      <c r="AC2" s="7" t="s">
        <v>52</v>
      </c>
      <c r="AD2" t="s">
        <v>53</v>
      </c>
      <c r="AL2" s="3"/>
      <c r="BC2" s="3"/>
      <c r="BE2" s="3"/>
    </row>
    <row r="3" spans="1:64" ht="15.75" thickBot="1" x14ac:dyDescent="0.3"/>
    <row r="4" spans="1:64" ht="15.75" thickTop="1" x14ac:dyDescent="0.25">
      <c r="A4" s="8"/>
      <c r="B4" s="8"/>
      <c r="C4" s="26" t="s">
        <v>57</v>
      </c>
      <c r="D4" s="16">
        <f>+SUM(D2:D3)</f>
        <v>425000</v>
      </c>
      <c r="E4" s="8"/>
      <c r="F4" s="8"/>
      <c r="G4" s="16">
        <f>+SUM(G2:G3)</f>
        <v>425000</v>
      </c>
      <c r="H4" s="16">
        <f>+SUM(H2:H3)</f>
        <v>177000</v>
      </c>
      <c r="I4" s="21"/>
      <c r="J4" s="16">
        <f>+SUM(J2:J3)</f>
        <v>362812</v>
      </c>
      <c r="K4" s="16">
        <f>+SUM(K2:K3)</f>
        <v>261925</v>
      </c>
      <c r="L4" s="16">
        <f>+SUM(L2:L3)</f>
        <v>199737</v>
      </c>
      <c r="M4" s="31">
        <f>+SUM(M2:M3)</f>
        <v>384.11</v>
      </c>
      <c r="N4" s="35"/>
      <c r="O4" s="40">
        <f>+SUM(O2:O3)</f>
        <v>3.4260000000000002</v>
      </c>
      <c r="P4" s="40">
        <f>+SUM(P2:P3)</f>
        <v>3.4260000000000002</v>
      </c>
      <c r="Q4" s="16"/>
      <c r="R4" s="16"/>
      <c r="S4" s="45"/>
      <c r="T4" s="40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64" x14ac:dyDescent="0.25">
      <c r="A5" s="10"/>
      <c r="B5" s="10"/>
      <c r="C5" s="27"/>
      <c r="D5" s="17"/>
      <c r="E5" s="10"/>
      <c r="F5" s="10"/>
      <c r="G5" s="17"/>
      <c r="H5" s="17" t="s">
        <v>58</v>
      </c>
      <c r="I5" s="22">
        <f>H4/G4*100</f>
        <v>41.647058823529406</v>
      </c>
      <c r="J5" s="17"/>
      <c r="K5" s="17"/>
      <c r="L5" s="17" t="s">
        <v>59</v>
      </c>
      <c r="M5" s="32"/>
      <c r="N5" s="36"/>
      <c r="O5" s="41" t="s">
        <v>59</v>
      </c>
      <c r="P5" s="41"/>
      <c r="Q5" s="17"/>
      <c r="R5" s="17" t="s">
        <v>59</v>
      </c>
      <c r="S5" s="46"/>
      <c r="T5" s="4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8"/>
      <c r="D6" s="18"/>
      <c r="E6" s="12"/>
      <c r="F6" s="12"/>
      <c r="G6" s="18"/>
      <c r="H6" s="18" t="s">
        <v>60</v>
      </c>
      <c r="I6" s="23">
        <f ca="1">STDEV(I2:I9)</f>
        <v>16.427479626855504</v>
      </c>
      <c r="J6" s="18"/>
      <c r="K6" s="18"/>
      <c r="L6" s="18" t="s">
        <v>61</v>
      </c>
      <c r="M6" s="48">
        <f>K4/M4</f>
        <v>681.90101793756992</v>
      </c>
      <c r="N6" s="37"/>
      <c r="O6" s="42" t="s">
        <v>62</v>
      </c>
      <c r="P6" s="42">
        <f>K4/O4</f>
        <v>76452.130764740214</v>
      </c>
      <c r="Q6" s="18"/>
      <c r="R6" s="18" t="s">
        <v>63</v>
      </c>
      <c r="S6" s="47">
        <f>K4/O4/43560</f>
        <v>1.7550994206781501</v>
      </c>
      <c r="T6" s="4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64" x14ac:dyDescent="0.25">
      <c r="A7" s="1" t="s">
        <v>64</v>
      </c>
      <c r="B7" s="1"/>
      <c r="C7" s="49"/>
      <c r="D7" s="50"/>
    </row>
    <row r="8" spans="1:64" x14ac:dyDescent="0.25">
      <c r="A8" s="1" t="s">
        <v>65</v>
      </c>
      <c r="B8" s="1"/>
      <c r="C8" s="49"/>
      <c r="D8" s="50"/>
    </row>
    <row r="9" spans="1:64" x14ac:dyDescent="0.25">
      <c r="A9" t="s">
        <v>54</v>
      </c>
      <c r="B9" t="s">
        <v>55</v>
      </c>
      <c r="C9" s="25">
        <v>44873</v>
      </c>
      <c r="D9" s="15">
        <v>265000</v>
      </c>
      <c r="E9" t="s">
        <v>46</v>
      </c>
      <c r="F9" t="s">
        <v>47</v>
      </c>
      <c r="G9" s="15">
        <v>265000</v>
      </c>
      <c r="H9" s="15">
        <v>48800</v>
      </c>
      <c r="I9" s="20">
        <f>H9/G9*100</f>
        <v>18.415094339622641</v>
      </c>
      <c r="J9" s="15">
        <v>136797</v>
      </c>
      <c r="K9" s="15">
        <f>G9-52973</f>
        <v>212027</v>
      </c>
      <c r="L9" s="15">
        <v>83824</v>
      </c>
      <c r="M9" s="30">
        <v>161.19999999999999</v>
      </c>
      <c r="N9" s="34">
        <v>2983.2661130000001</v>
      </c>
      <c r="O9" s="39">
        <v>11.04</v>
      </c>
      <c r="P9" s="39">
        <v>11.04</v>
      </c>
      <c r="Q9" s="15">
        <f>K9/M9</f>
        <v>1315.3039702233252</v>
      </c>
      <c r="R9" s="15">
        <f>K9/O9</f>
        <v>19205.344202898552</v>
      </c>
      <c r="S9" s="44">
        <f>K9/O9/43560</f>
        <v>0.44089403587921377</v>
      </c>
      <c r="T9" s="39">
        <v>161.19999999999999</v>
      </c>
      <c r="U9" s="6" t="s">
        <v>48</v>
      </c>
      <c r="V9" t="s">
        <v>56</v>
      </c>
      <c r="X9" t="s">
        <v>50</v>
      </c>
      <c r="Y9">
        <v>0</v>
      </c>
      <c r="Z9">
        <v>0</v>
      </c>
      <c r="AA9" t="s">
        <v>51</v>
      </c>
      <c r="AC9" s="7" t="s">
        <v>52</v>
      </c>
      <c r="AD9" t="s">
        <v>53</v>
      </c>
    </row>
  </sheetData>
  <conditionalFormatting sqref="A2:AR2 AE3:AR3 A9:AD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D92E-3410-40CD-BE87-22A58EE09EC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2025-02-04T23:10:53Z</dcterms:created>
  <dcterms:modified xsi:type="dcterms:W3CDTF">2025-02-04T23:23:59Z</dcterms:modified>
</cp:coreProperties>
</file>